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0515" windowHeight="7500" activeTab="5"/>
  </bookViews>
  <sheets>
    <sheet name="P10-4" sheetId="1" r:id="rId1"/>
    <sheet name="P10-10" sheetId="2" r:id="rId2"/>
    <sheet name="P10-11" sheetId="3" r:id="rId3"/>
    <sheet name="P10-15" sheetId="4" r:id="rId4"/>
    <sheet name="P10-21" sheetId="5" r:id="rId5"/>
    <sheet name="P10-24" sheetId="6" r:id="rId6"/>
  </sheets>
  <calcPr calcId="145621"/>
</workbook>
</file>

<file path=xl/calcChain.xml><?xml version="1.0" encoding="utf-8"?>
<calcChain xmlns="http://schemas.openxmlformats.org/spreadsheetml/2006/main">
  <c r="C6" i="4" l="1"/>
  <c r="F21" i="5"/>
  <c r="F12" i="5"/>
  <c r="C21" i="5"/>
  <c r="F14" i="5"/>
  <c r="C14" i="5"/>
  <c r="F13" i="5"/>
  <c r="C13" i="5"/>
  <c r="C12" i="5"/>
  <c r="F11" i="5"/>
  <c r="C11" i="5"/>
  <c r="G6" i="5"/>
  <c r="G7" i="5"/>
  <c r="G5" i="5"/>
  <c r="D6" i="5"/>
  <c r="D7" i="5" s="1"/>
  <c r="D8" i="5" s="1"/>
  <c r="D5" i="5"/>
  <c r="F23" i="6"/>
  <c r="F22" i="6"/>
  <c r="F24" i="6"/>
  <c r="F25" i="6"/>
  <c r="F21" i="6"/>
  <c r="E22" i="6"/>
  <c r="E23" i="6"/>
  <c r="E24" i="6"/>
  <c r="E25" i="6"/>
  <c r="E21" i="6"/>
  <c r="D22" i="6"/>
  <c r="D23" i="6"/>
  <c r="D24" i="6"/>
  <c r="D25" i="6"/>
  <c r="D21" i="6"/>
  <c r="F20" i="6"/>
  <c r="E20" i="6"/>
  <c r="D20" i="6"/>
  <c r="D16" i="6"/>
  <c r="E16" i="6"/>
  <c r="C16" i="6"/>
  <c r="C7" i="6"/>
  <c r="D7" i="6"/>
  <c r="E7" i="6"/>
  <c r="D6" i="6"/>
  <c r="E6" i="6"/>
  <c r="C6" i="6"/>
  <c r="C8" i="3"/>
  <c r="C3" i="3"/>
  <c r="E29" i="2"/>
  <c r="E28" i="2"/>
  <c r="E27" i="2"/>
  <c r="F23" i="2"/>
  <c r="F24" i="2"/>
  <c r="D24" i="2"/>
  <c r="D23" i="2"/>
  <c r="D22" i="2"/>
  <c r="F22" i="2" s="1"/>
  <c r="J7" i="2"/>
  <c r="J6" i="2"/>
  <c r="H7" i="2"/>
  <c r="H6" i="2"/>
  <c r="E19" i="2"/>
  <c r="E18" i="2"/>
  <c r="E17" i="2"/>
  <c r="C14" i="2"/>
  <c r="D14" i="2"/>
  <c r="E14" i="2"/>
  <c r="E13" i="2"/>
  <c r="D13" i="2"/>
  <c r="C13" i="2"/>
  <c r="H4" i="2"/>
  <c r="H3" i="2"/>
  <c r="G6" i="1"/>
  <c r="G7" i="1"/>
  <c r="G8" i="1" s="1"/>
  <c r="G9" i="1" s="1"/>
  <c r="G10" i="1" s="1"/>
  <c r="D12" i="1"/>
  <c r="F11" i="1"/>
  <c r="C11" i="1"/>
  <c r="D6" i="1"/>
  <c r="D7" i="1" s="1"/>
  <c r="D8" i="1" s="1"/>
  <c r="D9" i="1" s="1"/>
  <c r="G12" i="1" l="1"/>
</calcChain>
</file>

<file path=xl/sharedStrings.xml><?xml version="1.0" encoding="utf-8"?>
<sst xmlns="http://schemas.openxmlformats.org/spreadsheetml/2006/main" count="141" uniqueCount="82">
  <si>
    <t>P10-4</t>
  </si>
  <si>
    <t xml:space="preserve">Long-term investment decision, payback method </t>
  </si>
  <si>
    <t xml:space="preserve">NPV: Mutually exclusive projects </t>
  </si>
  <si>
    <t>P10-10</t>
  </si>
  <si>
    <t>P10-11</t>
  </si>
  <si>
    <t>Long-term investment decision, NPV method</t>
  </si>
  <si>
    <t xml:space="preserve">Internal rate of return </t>
  </si>
  <si>
    <t>P10-15</t>
  </si>
  <si>
    <t>P10-21</t>
  </si>
  <si>
    <t xml:space="preserve">All techniques, conflicting rankings </t>
  </si>
  <si>
    <t xml:space="preserve">All techniques: Decision among mutually exclusive investments </t>
  </si>
  <si>
    <t>P10-24</t>
  </si>
  <si>
    <t>Project A</t>
  </si>
  <si>
    <t>Project B</t>
  </si>
  <si>
    <t>Year</t>
  </si>
  <si>
    <t>Cash inflow</t>
  </si>
  <si>
    <t>Cumulative cash inflow</t>
  </si>
  <si>
    <t>Time in years</t>
  </si>
  <si>
    <t>a) Time to recoupment Project A</t>
  </si>
  <si>
    <t>b) Time to recoupment Project B</t>
  </si>
  <si>
    <t>a &amp; b</t>
  </si>
  <si>
    <t>c</t>
  </si>
  <si>
    <t>Total Cash flow</t>
  </si>
  <si>
    <t xml:space="preserve"> = 3 + 1800/2000</t>
  </si>
  <si>
    <t xml:space="preserve"> = 4 + 1000/4000</t>
  </si>
  <si>
    <t>Payback period in years</t>
  </si>
  <si>
    <t>d</t>
  </si>
  <si>
    <t xml:space="preserve">Making a choice on Project A would lead to loss of funds given the disregard on the expected future cash flows </t>
  </si>
  <si>
    <t xml:space="preserve">Net Present values </t>
  </si>
  <si>
    <t>Press A</t>
  </si>
  <si>
    <t>Press B</t>
  </si>
  <si>
    <t>Press C</t>
  </si>
  <si>
    <t>a</t>
  </si>
  <si>
    <t>b</t>
  </si>
  <si>
    <t xml:space="preserve"> =IF(NPV&gt;0,"Accept","Reject")</t>
  </si>
  <si>
    <t>NPV</t>
  </si>
  <si>
    <t xml:space="preserve">Acceptability </t>
  </si>
  <si>
    <t>Ranking</t>
  </si>
  <si>
    <t>Rank</t>
  </si>
  <si>
    <t>Press</t>
  </si>
  <si>
    <t>C</t>
  </si>
  <si>
    <t>B</t>
  </si>
  <si>
    <t>A</t>
  </si>
  <si>
    <t>Profitability Index</t>
  </si>
  <si>
    <t xml:space="preserve"> = Total Present Value Cash inflow / Initial Investment</t>
  </si>
  <si>
    <t>e</t>
  </si>
  <si>
    <t>PI Ranking</t>
  </si>
  <si>
    <t>MBA program cost</t>
  </si>
  <si>
    <t>Annual Benefit</t>
  </si>
  <si>
    <t>Capital Opportunity Cost</t>
  </si>
  <si>
    <t xml:space="preserve"> = Present value - Investment(Cost)</t>
  </si>
  <si>
    <t>The further education outweigh the initial MBA program cost.</t>
  </si>
  <si>
    <t>Cash flows</t>
  </si>
  <si>
    <t>Project C</t>
  </si>
  <si>
    <t>Initial Investment</t>
  </si>
  <si>
    <t>Cash inflows, t = 1, … ,5</t>
  </si>
  <si>
    <t>IRR</t>
  </si>
  <si>
    <t>Plot</t>
  </si>
  <si>
    <t>Discount rate</t>
  </si>
  <si>
    <t xml:space="preserve">The difference in the cash flow magnitude of the projects caused the NPV to compare favorably or unfavorably with the changes in the discount rate. </t>
  </si>
  <si>
    <t>Preferences</t>
  </si>
  <si>
    <t>Project</t>
  </si>
  <si>
    <t>Rank: Payback</t>
  </si>
  <si>
    <t>Rank: NPV</t>
  </si>
  <si>
    <t>Rank: IRR</t>
  </si>
  <si>
    <t>Cash Inflows</t>
  </si>
  <si>
    <t>Payback</t>
  </si>
  <si>
    <t>NPV at 0%</t>
  </si>
  <si>
    <t>NPV at 9%</t>
  </si>
  <si>
    <t>Balance</t>
  </si>
  <si>
    <t>2 yrs 6 mths</t>
  </si>
  <si>
    <t>3 yrs 4 mths</t>
  </si>
  <si>
    <t xml:space="preserve">Project </t>
  </si>
  <si>
    <t>f</t>
  </si>
  <si>
    <t>NPV at 12%</t>
  </si>
  <si>
    <t>New Ranking</t>
  </si>
  <si>
    <t xml:space="preserve">The recommendation changed to Project B. It now has the higher NPV value than Project A. </t>
  </si>
  <si>
    <t>Given that the IRR = 3.97% is less than the cost of capital = 7%, the warranty should not be offered on the item.</t>
  </si>
  <si>
    <t>Using the payback method, the best option would be  Project A which has a lower payback period on 3.90 years compared to that of Project B at 4.25 years.</t>
  </si>
  <si>
    <t>Cash flow</t>
  </si>
  <si>
    <t xml:space="preserve">The best recommendation is Project A. the NPV and IRR values are conflicting given the reinvestment rate assumption. The NPV for Project A are high hence the better option when considering cash returns quickly. </t>
  </si>
  <si>
    <t xml:space="preserve">Best recommendation is Project B. When the ranking is based on IRR and Payback, Project A would be the best option but when NPV is included, Project B is the ultimate choice. Choosing Project B would add  more to the firm than Project 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</si>
</sst>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70" formatCode="_(&quot;$&quot;* #,##0_);_(&quot;$&quot;* \(#,##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170" fontId="3" fillId="0" borderId="0" xfId="1" applyNumberFormat="1" applyFont="1"/>
    <xf numFmtId="170" fontId="3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NumberFormat="1" applyFont="1"/>
    <xf numFmtId="2" fontId="3" fillId="0" borderId="0" xfId="0" applyNumberFormat="1" applyFont="1"/>
    <xf numFmtId="2" fontId="3" fillId="2" borderId="0" xfId="0" applyNumberFormat="1" applyFont="1" applyFill="1"/>
    <xf numFmtId="0" fontId="2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6" fontId="3" fillId="0" borderId="0" xfId="0" applyNumberFormat="1" applyFont="1"/>
    <xf numFmtId="8" fontId="3" fillId="0" borderId="0" xfId="0" applyNumberFormat="1" applyFont="1"/>
    <xf numFmtId="8" fontId="3" fillId="2" borderId="0" xfId="0" applyNumberFormat="1" applyFont="1" applyFill="1"/>
    <xf numFmtId="0" fontId="3" fillId="2" borderId="0" xfId="0" applyFont="1" applyFill="1"/>
    <xf numFmtId="9" fontId="3" fillId="0" borderId="0" xfId="0" applyNumberFormat="1" applyFont="1"/>
    <xf numFmtId="10" fontId="3" fillId="0" borderId="0" xfId="0" applyNumberFormat="1" applyFont="1"/>
    <xf numFmtId="10" fontId="3" fillId="2" borderId="0" xfId="0" applyNumberFormat="1" applyFont="1" applyFill="1"/>
    <xf numFmtId="0" fontId="3" fillId="0" borderId="0" xfId="0" applyFont="1" applyAlignment="1">
      <alignment wrapText="1"/>
    </xf>
    <xf numFmtId="6" fontId="3" fillId="2" borderId="0" xfId="0" applyNumberFormat="1" applyFont="1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en-US">
                <a:latin typeface="Times New Roman" panose="02020603050405020304" pitchFamily="18" charset="0"/>
                <a:cs typeface="Times New Roman" panose="02020603050405020304" pitchFamily="18" charset="0"/>
              </a:rPr>
              <a:t>NPV</a:t>
            </a:r>
            <a:r>
              <a:rPr lang="en-US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Profiles for Projects A, B, C</a:t>
            </a:r>
            <a:endParaRPr lang="en-US"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>
        <c:manualLayout>
          <c:xMode val="edge"/>
          <c:yMode val="edge"/>
          <c:x val="0.13940966754155731"/>
          <c:y val="2.3148148148148147E-2"/>
        </c:manualLayout>
      </c:layout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'P10-24'!$D$19</c:f>
              <c:strCache>
                <c:ptCount val="1"/>
                <c:pt idx="0">
                  <c:v>Project A</c:v>
                </c:pt>
              </c:strCache>
            </c:strRef>
          </c:tx>
          <c:xVal>
            <c:numRef>
              <c:f>'P10-24'!$C$20:$C$25</c:f>
              <c:numCache>
                <c:formatCode>0%</c:formatCode>
                <c:ptCount val="6"/>
                <c:pt idx="0">
                  <c:v>0</c:v>
                </c:pt>
                <c:pt idx="1">
                  <c:v>0.08</c:v>
                </c:pt>
                <c:pt idx="2">
                  <c:v>0.13</c:v>
                </c:pt>
                <c:pt idx="3">
                  <c:v>0.1459</c:v>
                </c:pt>
                <c:pt idx="4">
                  <c:v>0.1734</c:v>
                </c:pt>
                <c:pt idx="5">
                  <c:v>0.1986</c:v>
                </c:pt>
              </c:numCache>
            </c:numRef>
          </c:xVal>
          <c:yVal>
            <c:numRef>
              <c:f>'P10-24'!$D$20:$D$25</c:f>
              <c:numCache>
                <c:formatCode>"$"#,##0_);[Red]\("$"#,##0\)</c:formatCode>
                <c:ptCount val="6"/>
                <c:pt idx="0">
                  <c:v>40000</c:v>
                </c:pt>
                <c:pt idx="1">
                  <c:v>19854.200741561741</c:v>
                </c:pt>
                <c:pt idx="2">
                  <c:v>10344.625230854057</c:v>
                </c:pt>
                <c:pt idx="3">
                  <c:v>7699.1038023171131</c:v>
                </c:pt>
                <c:pt idx="4">
                  <c:v>3490.048112811397</c:v>
                </c:pt>
                <c:pt idx="5">
                  <c:v>-3.0297322974292911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'P10-24'!$E$19</c:f>
              <c:strCache>
                <c:ptCount val="1"/>
                <c:pt idx="0">
                  <c:v>Project B</c:v>
                </c:pt>
              </c:strCache>
            </c:strRef>
          </c:tx>
          <c:xVal>
            <c:numRef>
              <c:f>'P10-24'!$C$20:$C$25</c:f>
              <c:numCache>
                <c:formatCode>0%</c:formatCode>
                <c:ptCount val="6"/>
                <c:pt idx="0">
                  <c:v>0</c:v>
                </c:pt>
                <c:pt idx="1">
                  <c:v>0.08</c:v>
                </c:pt>
                <c:pt idx="2">
                  <c:v>0.13</c:v>
                </c:pt>
                <c:pt idx="3">
                  <c:v>0.1459</c:v>
                </c:pt>
                <c:pt idx="4">
                  <c:v>0.1734</c:v>
                </c:pt>
                <c:pt idx="5">
                  <c:v>0.1986</c:v>
                </c:pt>
              </c:numCache>
            </c:numRef>
          </c:xVal>
          <c:yVal>
            <c:numRef>
              <c:f>'P10-24'!$E$20:$E$25</c:f>
              <c:numCache>
                <c:formatCode>"$"#,##0_);[Red]\("$"#,##0\)</c:formatCode>
                <c:ptCount val="6"/>
                <c:pt idx="0">
                  <c:v>57500</c:v>
                </c:pt>
                <c:pt idx="1">
                  <c:v>25770.366167959757</c:v>
                </c:pt>
                <c:pt idx="2">
                  <c:v>10792.784738595146</c:v>
                </c:pt>
                <c:pt idx="3">
                  <c:v>6626.0884886494459</c:v>
                </c:pt>
                <c:pt idx="4">
                  <c:v>-3.174222322035348</c:v>
                </c:pt>
                <c:pt idx="5">
                  <c:v>-5504.7718283684662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'P10-24'!$F$19</c:f>
              <c:strCache>
                <c:ptCount val="1"/>
                <c:pt idx="0">
                  <c:v>Project C</c:v>
                </c:pt>
              </c:strCache>
            </c:strRef>
          </c:tx>
          <c:xVal>
            <c:numRef>
              <c:f>'P10-24'!$C$20:$C$25</c:f>
              <c:numCache>
                <c:formatCode>0%</c:formatCode>
                <c:ptCount val="6"/>
                <c:pt idx="0">
                  <c:v>0</c:v>
                </c:pt>
                <c:pt idx="1">
                  <c:v>0.08</c:v>
                </c:pt>
                <c:pt idx="2">
                  <c:v>0.13</c:v>
                </c:pt>
                <c:pt idx="3">
                  <c:v>0.1459</c:v>
                </c:pt>
                <c:pt idx="4">
                  <c:v>0.1734</c:v>
                </c:pt>
                <c:pt idx="5">
                  <c:v>0.1986</c:v>
                </c:pt>
              </c:numCache>
            </c:numRef>
          </c:xVal>
          <c:yVal>
            <c:numRef>
              <c:f>'P10-24'!$F$20:$F$25</c:f>
              <c:numCache>
                <c:formatCode>"$"#,##0_);[Red]\("$"#,##0\)</c:formatCode>
                <c:ptCount val="6"/>
                <c:pt idx="0">
                  <c:v>52500</c:v>
                </c:pt>
                <c:pt idx="1">
                  <c:v>19763.07620503784</c:v>
                </c:pt>
                <c:pt idx="2">
                  <c:v>4310.016000137839</c:v>
                </c:pt>
                <c:pt idx="3">
                  <c:v>11.043678765301593</c:v>
                </c:pt>
                <c:pt idx="4">
                  <c:v>-6828.671816681468</c:v>
                </c:pt>
                <c:pt idx="5">
                  <c:v>-12504.923314983331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3801216"/>
        <c:axId val="233799680"/>
      </c:scatterChart>
      <c:valAx>
        <c:axId val="2338012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Discount rate</a:t>
                </a:r>
              </a:p>
            </c:rich>
          </c:tx>
          <c:layout/>
          <c:overlay val="0"/>
        </c:title>
        <c:numFmt formatCode="0%" sourceLinked="1"/>
        <c:majorTickMark val="out"/>
        <c:minorTickMark val="none"/>
        <c:tickLblPos val="nextTo"/>
        <c:crossAx val="233799680"/>
        <c:crosses val="autoZero"/>
        <c:crossBetween val="midCat"/>
      </c:valAx>
      <c:valAx>
        <c:axId val="23379968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NPV</a:t>
                </a:r>
              </a:p>
            </c:rich>
          </c:tx>
          <c:layout/>
          <c:overlay val="0"/>
        </c:title>
        <c:numFmt formatCode="&quot;$&quot;#,##0_);[Red]\(&quot;$&quot;#,##0\)" sourceLinked="1"/>
        <c:majorTickMark val="out"/>
        <c:minorTickMark val="none"/>
        <c:tickLblPos val="nextTo"/>
        <c:crossAx val="23380121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133350</xdr:colOff>
      <xdr:row>13</xdr:row>
      <xdr:rowOff>190500</xdr:rowOff>
    </xdr:from>
    <xdr:to>
      <xdr:col>14</xdr:col>
      <xdr:colOff>438150</xdr:colOff>
      <xdr:row>27</xdr:row>
      <xdr:rowOff>133350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opLeftCell="A3" workbookViewId="0">
      <selection activeCell="B15" sqref="B15:L15"/>
    </sheetView>
  </sheetViews>
  <sheetFormatPr defaultRowHeight="15.75" x14ac:dyDescent="0.25"/>
  <cols>
    <col min="1" max="1" width="9.140625" style="1"/>
    <col min="2" max="2" width="15.7109375" style="3" customWidth="1"/>
    <col min="3" max="3" width="15.5703125" style="3" customWidth="1"/>
    <col min="4" max="4" width="20.85546875" style="3" customWidth="1"/>
    <col min="5" max="5" width="9.140625" style="3"/>
    <col min="6" max="6" width="13.140625" style="3" customWidth="1"/>
    <col min="7" max="7" width="20.5703125" style="3" customWidth="1"/>
    <col min="8" max="16384" width="9.140625" style="3"/>
  </cols>
  <sheetData>
    <row r="1" spans="1:12" s="1" customFormat="1" x14ac:dyDescent="0.25">
      <c r="A1" s="2" t="s">
        <v>0</v>
      </c>
      <c r="B1" s="1" t="s">
        <v>1</v>
      </c>
    </row>
    <row r="2" spans="1:12" s="1" customFormat="1" x14ac:dyDescent="0.25">
      <c r="A2" s="2"/>
    </row>
    <row r="3" spans="1:12" s="1" customFormat="1" x14ac:dyDescent="0.25">
      <c r="C3" s="10" t="s">
        <v>18</v>
      </c>
      <c r="D3" s="10"/>
      <c r="F3" s="10" t="s">
        <v>19</v>
      </c>
      <c r="G3" s="10"/>
    </row>
    <row r="4" spans="1:12" x14ac:dyDescent="0.25">
      <c r="B4" s="3" t="s">
        <v>14</v>
      </c>
      <c r="C4" s="3" t="s">
        <v>15</v>
      </c>
      <c r="D4" s="3" t="s">
        <v>16</v>
      </c>
      <c r="F4" s="3" t="s">
        <v>15</v>
      </c>
      <c r="G4" s="3" t="s">
        <v>16</v>
      </c>
    </row>
    <row r="5" spans="1:12" x14ac:dyDescent="0.25">
      <c r="C5" s="4">
        <v>9000</v>
      </c>
      <c r="D5" s="4">
        <v>-9000</v>
      </c>
      <c r="F5" s="4">
        <v>9000</v>
      </c>
      <c r="G5" s="4">
        <v>-9000</v>
      </c>
    </row>
    <row r="6" spans="1:12" x14ac:dyDescent="0.25">
      <c r="B6" s="3">
        <v>1</v>
      </c>
      <c r="C6" s="4">
        <v>2200</v>
      </c>
      <c r="D6" s="4">
        <f>D5+C6</f>
        <v>-6800</v>
      </c>
      <c r="F6" s="4">
        <v>1500</v>
      </c>
      <c r="G6" s="4">
        <f>G5+F6</f>
        <v>-7500</v>
      </c>
    </row>
    <row r="7" spans="1:12" x14ac:dyDescent="0.25">
      <c r="B7" s="3">
        <v>2</v>
      </c>
      <c r="C7" s="4">
        <v>2500</v>
      </c>
      <c r="D7" s="4">
        <f t="shared" ref="D7:D9" si="0">D6+C7</f>
        <v>-4300</v>
      </c>
      <c r="F7" s="4">
        <v>1500</v>
      </c>
      <c r="G7" s="4">
        <f t="shared" ref="G7:G10" si="1">G6+F7</f>
        <v>-6000</v>
      </c>
    </row>
    <row r="8" spans="1:12" x14ac:dyDescent="0.25">
      <c r="B8" s="3">
        <v>3</v>
      </c>
      <c r="C8" s="4">
        <v>2500</v>
      </c>
      <c r="D8" s="4">
        <f t="shared" si="0"/>
        <v>-1800</v>
      </c>
      <c r="F8" s="4">
        <v>1500</v>
      </c>
      <c r="G8" s="4">
        <f t="shared" si="1"/>
        <v>-4500</v>
      </c>
    </row>
    <row r="9" spans="1:12" x14ac:dyDescent="0.25">
      <c r="B9" s="3">
        <v>4</v>
      </c>
      <c r="C9" s="4">
        <v>2000</v>
      </c>
      <c r="D9" s="4">
        <f t="shared" si="0"/>
        <v>200</v>
      </c>
      <c r="F9" s="4">
        <v>3500</v>
      </c>
      <c r="G9" s="4">
        <f t="shared" si="1"/>
        <v>-1000</v>
      </c>
    </row>
    <row r="10" spans="1:12" x14ac:dyDescent="0.25">
      <c r="B10" s="3">
        <v>5</v>
      </c>
      <c r="C10" s="4">
        <v>1800</v>
      </c>
      <c r="D10" s="4"/>
      <c r="F10" s="4">
        <v>4000</v>
      </c>
      <c r="G10" s="4">
        <f t="shared" si="1"/>
        <v>3000</v>
      </c>
    </row>
    <row r="11" spans="1:12" x14ac:dyDescent="0.25">
      <c r="B11" s="3" t="s">
        <v>22</v>
      </c>
      <c r="C11" s="5">
        <f>SUM(C6:C10)</f>
        <v>11000</v>
      </c>
      <c r="F11" s="5">
        <f>SUM(F6:F10)</f>
        <v>12000</v>
      </c>
    </row>
    <row r="12" spans="1:12" x14ac:dyDescent="0.25">
      <c r="A12" s="1" t="s">
        <v>20</v>
      </c>
      <c r="B12" s="6" t="s">
        <v>25</v>
      </c>
      <c r="C12" s="6"/>
      <c r="D12" s="9">
        <f>3+(-D8)/C9</f>
        <v>3.9</v>
      </c>
      <c r="G12" s="9">
        <f>4+(-G9)/F10</f>
        <v>4.25</v>
      </c>
    </row>
    <row r="13" spans="1:12" x14ac:dyDescent="0.25">
      <c r="D13" s="11" t="s">
        <v>23</v>
      </c>
      <c r="G13" s="11" t="s">
        <v>24</v>
      </c>
    </row>
    <row r="15" spans="1:12" x14ac:dyDescent="0.25">
      <c r="A15" s="1" t="s">
        <v>21</v>
      </c>
      <c r="B15" s="12" t="s">
        <v>78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7" spans="1:2" x14ac:dyDescent="0.25">
      <c r="A17" s="1" t="s">
        <v>26</v>
      </c>
      <c r="B17" s="3" t="s">
        <v>27</v>
      </c>
    </row>
  </sheetData>
  <mergeCells count="4">
    <mergeCell ref="C3:D3"/>
    <mergeCell ref="F3:G3"/>
    <mergeCell ref="B15:L15"/>
    <mergeCell ref="B12:C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H27" sqref="H27"/>
    </sheetView>
  </sheetViews>
  <sheetFormatPr defaultRowHeight="15.75" x14ac:dyDescent="0.25"/>
  <cols>
    <col min="1" max="1" width="9.140625" style="1"/>
    <col min="2" max="2" width="16.5703125" style="3" customWidth="1"/>
    <col min="3" max="5" width="15.140625" style="3" bestFit="1" customWidth="1"/>
    <col min="6" max="7" width="9.140625" style="3"/>
    <col min="8" max="8" width="16.85546875" style="3" customWidth="1"/>
    <col min="9" max="16384" width="9.140625" style="3"/>
  </cols>
  <sheetData>
    <row r="1" spans="1:10" s="1" customFormat="1" x14ac:dyDescent="0.25">
      <c r="A1" s="2" t="s">
        <v>3</v>
      </c>
      <c r="B1" s="1" t="s">
        <v>2</v>
      </c>
    </row>
    <row r="2" spans="1:10" x14ac:dyDescent="0.25">
      <c r="B2" s="6" t="s">
        <v>28</v>
      </c>
      <c r="C2" s="6"/>
      <c r="D2" s="6"/>
      <c r="E2" s="6"/>
    </row>
    <row r="3" spans="1:10" x14ac:dyDescent="0.25">
      <c r="B3" s="3" t="s">
        <v>14</v>
      </c>
      <c r="C3" s="3" t="s">
        <v>29</v>
      </c>
      <c r="D3" s="3" t="s">
        <v>30</v>
      </c>
      <c r="E3" s="3" t="s">
        <v>31</v>
      </c>
      <c r="H3" s="14">
        <f>PV(0.1,1,-28000,0)</f>
        <v>25454.545454545474</v>
      </c>
    </row>
    <row r="4" spans="1:10" x14ac:dyDescent="0.25">
      <c r="B4" s="3">
        <v>0</v>
      </c>
      <c r="C4" s="13">
        <v>-85000</v>
      </c>
      <c r="D4" s="13">
        <v>-60000</v>
      </c>
      <c r="E4" s="13">
        <v>-130000</v>
      </c>
      <c r="H4" s="14">
        <f>NPV(0.15,C5:C12)+C4</f>
        <v>-4228.2128615400579</v>
      </c>
    </row>
    <row r="5" spans="1:10" x14ac:dyDescent="0.25">
      <c r="B5" s="3">
        <v>1</v>
      </c>
      <c r="C5" s="4">
        <v>18000</v>
      </c>
      <c r="D5" s="4">
        <v>12000</v>
      </c>
      <c r="E5" s="4">
        <v>50000</v>
      </c>
      <c r="J5" s="14"/>
    </row>
    <row r="6" spans="1:10" x14ac:dyDescent="0.25">
      <c r="B6" s="3">
        <v>2</v>
      </c>
      <c r="C6" s="4">
        <v>18000</v>
      </c>
      <c r="D6" s="4">
        <v>14000</v>
      </c>
      <c r="E6" s="4">
        <v>30000</v>
      </c>
      <c r="H6" s="14">
        <f>PV(0.1,1,28000,0)</f>
        <v>-25454.545454545474</v>
      </c>
      <c r="J6" s="3">
        <f>28000*(1/1.1)</f>
        <v>25454.545454545452</v>
      </c>
    </row>
    <row r="7" spans="1:10" x14ac:dyDescent="0.25">
      <c r="B7" s="3">
        <v>3</v>
      </c>
      <c r="C7" s="4">
        <v>18000</v>
      </c>
      <c r="D7" s="4">
        <v>16000</v>
      </c>
      <c r="E7" s="4">
        <v>20000</v>
      </c>
      <c r="H7" s="14">
        <f>PV(0.1,1,-12000,1)</f>
        <v>10908.181818181827</v>
      </c>
      <c r="J7" s="3">
        <f>12000*(1/1.1)</f>
        <v>10909.090909090908</v>
      </c>
    </row>
    <row r="8" spans="1:10" x14ac:dyDescent="0.25">
      <c r="B8" s="3">
        <v>4</v>
      </c>
      <c r="C8" s="4">
        <v>18000</v>
      </c>
      <c r="D8" s="4">
        <v>18000</v>
      </c>
      <c r="E8" s="4">
        <v>20000</v>
      </c>
    </row>
    <row r="9" spans="1:10" x14ac:dyDescent="0.25">
      <c r="B9" s="3">
        <v>5</v>
      </c>
      <c r="C9" s="4">
        <v>18000</v>
      </c>
      <c r="D9" s="4">
        <v>20000</v>
      </c>
      <c r="E9" s="4">
        <v>20000</v>
      </c>
    </row>
    <row r="10" spans="1:10" x14ac:dyDescent="0.25">
      <c r="B10" s="3">
        <v>6</v>
      </c>
      <c r="C10" s="4">
        <v>18000</v>
      </c>
      <c r="D10" s="4">
        <v>25000</v>
      </c>
      <c r="E10" s="4">
        <v>30000</v>
      </c>
    </row>
    <row r="11" spans="1:10" x14ac:dyDescent="0.25">
      <c r="B11" s="3">
        <v>7</v>
      </c>
      <c r="C11" s="4">
        <v>18000</v>
      </c>
      <c r="D11" s="4">
        <v>0</v>
      </c>
      <c r="E11" s="4">
        <v>40000</v>
      </c>
    </row>
    <row r="12" spans="1:10" x14ac:dyDescent="0.25">
      <c r="B12" s="3">
        <v>8</v>
      </c>
      <c r="C12" s="4">
        <v>18000</v>
      </c>
      <c r="D12" s="4">
        <v>0</v>
      </c>
      <c r="E12" s="4">
        <v>50000</v>
      </c>
    </row>
    <row r="13" spans="1:10" x14ac:dyDescent="0.25">
      <c r="A13" s="1" t="s">
        <v>32</v>
      </c>
      <c r="B13" s="3" t="s">
        <v>35</v>
      </c>
      <c r="C13" s="15">
        <f>NPV(0.15,C5:C12)+C4</f>
        <v>-4228.2128615400579</v>
      </c>
      <c r="D13" s="15">
        <f>NPV(0.15,D5:D10)+D4</f>
        <v>2584.336694191792</v>
      </c>
      <c r="E13" s="15">
        <f>NPV(0.15,E5:E12)+E4</f>
        <v>15043.893321513839</v>
      </c>
    </row>
    <row r="14" spans="1:10" x14ac:dyDescent="0.25">
      <c r="A14" s="1" t="s">
        <v>33</v>
      </c>
      <c r="B14" s="3" t="s">
        <v>36</v>
      </c>
      <c r="C14" s="15" t="str">
        <f>IF(C13&gt;0,"Accept","Reject")</f>
        <v>Reject</v>
      </c>
      <c r="D14" s="15" t="str">
        <f t="shared" ref="D14:E14" si="0">IF(D13&gt;0,"Accept","Reject")</f>
        <v>Accept</v>
      </c>
      <c r="E14" s="15" t="str">
        <f t="shared" si="0"/>
        <v>Accept</v>
      </c>
      <c r="F14" s="3" t="s">
        <v>34</v>
      </c>
    </row>
    <row r="16" spans="1:10" x14ac:dyDescent="0.25">
      <c r="A16" s="1" t="s">
        <v>21</v>
      </c>
      <c r="B16" s="3" t="s">
        <v>37</v>
      </c>
      <c r="C16" s="14" t="s">
        <v>38</v>
      </c>
      <c r="D16" s="3" t="s">
        <v>39</v>
      </c>
      <c r="E16" s="3" t="s">
        <v>35</v>
      </c>
    </row>
    <row r="17" spans="1:6" x14ac:dyDescent="0.25">
      <c r="C17" s="16">
        <v>1</v>
      </c>
      <c r="D17" s="16" t="s">
        <v>40</v>
      </c>
      <c r="E17" s="14">
        <f>E13</f>
        <v>15043.893321513839</v>
      </c>
    </row>
    <row r="18" spans="1:6" x14ac:dyDescent="0.25">
      <c r="C18" s="16">
        <v>2</v>
      </c>
      <c r="D18" s="16" t="s">
        <v>41</v>
      </c>
      <c r="E18" s="14">
        <f>D13</f>
        <v>2584.336694191792</v>
      </c>
    </row>
    <row r="19" spans="1:6" x14ac:dyDescent="0.25">
      <c r="C19" s="16">
        <v>3</v>
      </c>
      <c r="D19" s="16" t="s">
        <v>42</v>
      </c>
      <c r="E19" s="14">
        <f>C13</f>
        <v>-4228.2128615400579</v>
      </c>
    </row>
    <row r="21" spans="1:6" x14ac:dyDescent="0.25">
      <c r="A21" s="1" t="s">
        <v>26</v>
      </c>
      <c r="B21" s="3" t="s">
        <v>43</v>
      </c>
      <c r="C21" s="3" t="s">
        <v>44</v>
      </c>
    </row>
    <row r="22" spans="1:6" x14ac:dyDescent="0.25">
      <c r="C22" s="3" t="s">
        <v>29</v>
      </c>
      <c r="D22" s="14">
        <f>NPV(0.15,C5:C12)</f>
        <v>80771.787138459942</v>
      </c>
      <c r="E22" s="14">
        <v>85000</v>
      </c>
      <c r="F22" s="9">
        <f>D22/E22</f>
        <v>0.95025631927599929</v>
      </c>
    </row>
    <row r="23" spans="1:6" x14ac:dyDescent="0.25">
      <c r="C23" s="3" t="s">
        <v>30</v>
      </c>
      <c r="D23" s="14">
        <f>NPV(0.15,D5:D10)</f>
        <v>62584.336694191792</v>
      </c>
      <c r="E23" s="14">
        <v>60000</v>
      </c>
      <c r="F23" s="9">
        <f t="shared" ref="F23:F24" si="1">D23/E23</f>
        <v>1.0430722782365298</v>
      </c>
    </row>
    <row r="24" spans="1:6" x14ac:dyDescent="0.25">
      <c r="C24" s="3" t="s">
        <v>31</v>
      </c>
      <c r="D24" s="14">
        <f>NPV(0.15,E5:E12)</f>
        <v>145043.89332151384</v>
      </c>
      <c r="E24" s="14">
        <v>130000</v>
      </c>
      <c r="F24" s="9">
        <f t="shared" si="1"/>
        <v>1.1157222563193372</v>
      </c>
    </row>
    <row r="26" spans="1:6" x14ac:dyDescent="0.25">
      <c r="A26" s="1" t="s">
        <v>45</v>
      </c>
      <c r="B26" s="3" t="s">
        <v>46</v>
      </c>
      <c r="C26" s="14" t="s">
        <v>38</v>
      </c>
      <c r="D26" s="3" t="s">
        <v>39</v>
      </c>
      <c r="E26" s="3" t="s">
        <v>35</v>
      </c>
    </row>
    <row r="27" spans="1:6" x14ac:dyDescent="0.25">
      <c r="C27" s="16">
        <v>1</v>
      </c>
      <c r="D27" s="16" t="s">
        <v>40</v>
      </c>
      <c r="E27" s="8">
        <f>F24</f>
        <v>1.1157222563193372</v>
      </c>
    </row>
    <row r="28" spans="1:6" x14ac:dyDescent="0.25">
      <c r="C28" s="16">
        <v>2</v>
      </c>
      <c r="D28" s="16" t="s">
        <v>41</v>
      </c>
      <c r="E28" s="8">
        <f>F23</f>
        <v>1.0430722782365298</v>
      </c>
    </row>
    <row r="29" spans="1:6" x14ac:dyDescent="0.25">
      <c r="C29" s="16">
        <v>3</v>
      </c>
      <c r="D29" s="16" t="s">
        <v>42</v>
      </c>
      <c r="E29" s="8">
        <f>F22</f>
        <v>0.95025631927599929</v>
      </c>
    </row>
  </sheetData>
  <mergeCells count="1">
    <mergeCell ref="B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14" sqref="D14"/>
    </sheetView>
  </sheetViews>
  <sheetFormatPr defaultRowHeight="15.75" x14ac:dyDescent="0.25"/>
  <cols>
    <col min="1" max="1" width="9.140625" style="1"/>
    <col min="2" max="2" width="25.140625" style="3" customWidth="1"/>
    <col min="3" max="3" width="24.140625" style="3" bestFit="1" customWidth="1"/>
    <col min="4" max="16384" width="9.140625" style="3"/>
  </cols>
  <sheetData>
    <row r="1" spans="1:4" s="1" customFormat="1" x14ac:dyDescent="0.25">
      <c r="A1" s="2" t="s">
        <v>4</v>
      </c>
      <c r="B1" s="1" t="s">
        <v>5</v>
      </c>
    </row>
    <row r="3" spans="1:4" x14ac:dyDescent="0.25">
      <c r="B3" s="3" t="s">
        <v>47</v>
      </c>
      <c r="C3" s="13">
        <f>50000+50000</f>
        <v>100000</v>
      </c>
    </row>
    <row r="4" spans="1:4" x14ac:dyDescent="0.25">
      <c r="B4" s="3" t="s">
        <v>48</v>
      </c>
      <c r="C4" s="13">
        <v>20000</v>
      </c>
    </row>
    <row r="5" spans="1:4" x14ac:dyDescent="0.25">
      <c r="B5" s="3" t="s">
        <v>17</v>
      </c>
      <c r="C5" s="3">
        <v>40</v>
      </c>
    </row>
    <row r="6" spans="1:4" x14ac:dyDescent="0.25">
      <c r="B6" s="3" t="s">
        <v>49</v>
      </c>
      <c r="C6" s="7">
        <v>0.06</v>
      </c>
    </row>
    <row r="8" spans="1:4" x14ac:dyDescent="0.25">
      <c r="B8" s="3" t="s">
        <v>35</v>
      </c>
      <c r="C8" s="15">
        <f>PV(C6,C5,-C4)-C3</f>
        <v>200925.93743049813</v>
      </c>
      <c r="D8" s="11" t="s">
        <v>50</v>
      </c>
    </row>
    <row r="10" spans="1:4" x14ac:dyDescent="0.25">
      <c r="B10" s="12" t="s">
        <v>51</v>
      </c>
      <c r="C10" s="12"/>
      <c r="D10" s="12"/>
    </row>
  </sheetData>
  <mergeCells count="1">
    <mergeCell ref="B10:D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E11" sqref="E11"/>
    </sheetView>
  </sheetViews>
  <sheetFormatPr defaultRowHeight="15.75" x14ac:dyDescent="0.25"/>
  <cols>
    <col min="1" max="1" width="9.140625" style="1"/>
    <col min="2" max="2" width="9.140625" style="3"/>
    <col min="3" max="3" width="12.7109375" style="3" customWidth="1"/>
    <col min="4" max="16384" width="9.140625" style="3"/>
  </cols>
  <sheetData>
    <row r="1" spans="1:12" s="1" customFormat="1" x14ac:dyDescent="0.25">
      <c r="A1" s="2" t="s">
        <v>7</v>
      </c>
      <c r="B1" s="1" t="s">
        <v>6</v>
      </c>
    </row>
    <row r="2" spans="1:12" x14ac:dyDescent="0.25">
      <c r="B2" s="3" t="s">
        <v>14</v>
      </c>
      <c r="C2" s="3" t="s">
        <v>79</v>
      </c>
    </row>
    <row r="3" spans="1:12" x14ac:dyDescent="0.25">
      <c r="B3" s="3">
        <v>0</v>
      </c>
      <c r="C3" s="13">
        <v>-200</v>
      </c>
    </row>
    <row r="4" spans="1:12" x14ac:dyDescent="0.25">
      <c r="B4" s="3">
        <v>1</v>
      </c>
      <c r="C4" s="13">
        <v>106</v>
      </c>
    </row>
    <row r="5" spans="1:12" x14ac:dyDescent="0.25">
      <c r="B5" s="3">
        <v>2</v>
      </c>
      <c r="C5" s="13">
        <v>106</v>
      </c>
    </row>
    <row r="6" spans="1:12" x14ac:dyDescent="0.25">
      <c r="B6" s="3" t="s">
        <v>56</v>
      </c>
      <c r="C6" s="19">
        <f>IRR(C3:C5)</f>
        <v>3.9741892503516674E-2</v>
      </c>
    </row>
    <row r="8" spans="1:12" x14ac:dyDescent="0.25">
      <c r="B8" s="12" t="s">
        <v>77</v>
      </c>
      <c r="C8" s="12"/>
      <c r="D8" s="12"/>
      <c r="E8" s="12"/>
      <c r="F8" s="12"/>
      <c r="G8" s="12"/>
      <c r="H8" s="12"/>
      <c r="I8" s="12"/>
      <c r="J8" s="12"/>
      <c r="K8" s="12"/>
      <c r="L8" s="12"/>
    </row>
  </sheetData>
  <mergeCells count="1">
    <mergeCell ref="B8:L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E9" sqref="E9"/>
    </sheetView>
  </sheetViews>
  <sheetFormatPr defaultRowHeight="15.75" x14ac:dyDescent="0.25"/>
  <cols>
    <col min="1" max="1" width="9.140625" style="1"/>
    <col min="2" max="2" width="19.42578125" style="3" customWidth="1"/>
    <col min="3" max="7" width="13" style="3" customWidth="1"/>
    <col min="8" max="16384" width="9.140625" style="3"/>
  </cols>
  <sheetData>
    <row r="1" spans="1:7" s="1" customFormat="1" x14ac:dyDescent="0.25">
      <c r="A1" s="2" t="s">
        <v>8</v>
      </c>
      <c r="B1" s="1" t="s">
        <v>9</v>
      </c>
    </row>
    <row r="2" spans="1:7" x14ac:dyDescent="0.25">
      <c r="C2" s="3" t="s">
        <v>12</v>
      </c>
      <c r="F2" s="3" t="s">
        <v>13</v>
      </c>
    </row>
    <row r="3" spans="1:7" x14ac:dyDescent="0.25">
      <c r="B3" s="3" t="s">
        <v>14</v>
      </c>
      <c r="C3" s="3" t="s">
        <v>65</v>
      </c>
      <c r="D3" s="3" t="s">
        <v>69</v>
      </c>
      <c r="F3" s="3" t="s">
        <v>65</v>
      </c>
      <c r="G3" s="3" t="s">
        <v>69</v>
      </c>
    </row>
    <row r="4" spans="1:7" x14ac:dyDescent="0.25">
      <c r="B4" s="3">
        <v>0</v>
      </c>
      <c r="C4" s="13">
        <v>-150000</v>
      </c>
      <c r="D4" s="13">
        <v>-150000</v>
      </c>
      <c r="F4" s="13">
        <v>-150000</v>
      </c>
      <c r="G4" s="13">
        <v>-150000</v>
      </c>
    </row>
    <row r="5" spans="1:7" x14ac:dyDescent="0.25">
      <c r="B5" s="3">
        <v>1</v>
      </c>
      <c r="C5" s="13">
        <v>45000</v>
      </c>
      <c r="D5" s="13">
        <f>D4+C5</f>
        <v>-105000</v>
      </c>
      <c r="F5" s="13">
        <v>75000</v>
      </c>
      <c r="G5" s="13">
        <f>G4+F5</f>
        <v>-75000</v>
      </c>
    </row>
    <row r="6" spans="1:7" x14ac:dyDescent="0.25">
      <c r="B6" s="3">
        <v>2</v>
      </c>
      <c r="C6" s="13">
        <v>45000</v>
      </c>
      <c r="D6" s="13">
        <f t="shared" ref="D6:D8" si="0">D5+C6</f>
        <v>-60000</v>
      </c>
      <c r="F6" s="13">
        <v>60000</v>
      </c>
      <c r="G6" s="13">
        <f t="shared" ref="G6:G7" si="1">G5+F6</f>
        <v>-15000</v>
      </c>
    </row>
    <row r="7" spans="1:7" x14ac:dyDescent="0.25">
      <c r="B7" s="3">
        <v>3</v>
      </c>
      <c r="C7" s="13">
        <v>45000</v>
      </c>
      <c r="D7" s="13">
        <f t="shared" si="0"/>
        <v>-15000</v>
      </c>
      <c r="F7" s="13">
        <v>30000</v>
      </c>
      <c r="G7" s="13">
        <f t="shared" si="1"/>
        <v>15000</v>
      </c>
    </row>
    <row r="8" spans="1:7" x14ac:dyDescent="0.25">
      <c r="B8" s="3">
        <v>4</v>
      </c>
      <c r="C8" s="13">
        <v>45000</v>
      </c>
      <c r="D8" s="13">
        <f t="shared" si="0"/>
        <v>30000</v>
      </c>
      <c r="F8" s="13">
        <v>30000</v>
      </c>
    </row>
    <row r="9" spans="1:7" x14ac:dyDescent="0.25">
      <c r="B9" s="3">
        <v>5</v>
      </c>
      <c r="C9" s="13">
        <v>45000</v>
      </c>
      <c r="D9" s="13"/>
      <c r="F9" s="13">
        <v>30000</v>
      </c>
    </row>
    <row r="10" spans="1:7" x14ac:dyDescent="0.25">
      <c r="B10" s="3">
        <v>6</v>
      </c>
      <c r="C10" s="13">
        <v>45000</v>
      </c>
      <c r="F10" s="13">
        <v>30000</v>
      </c>
    </row>
    <row r="11" spans="1:7" x14ac:dyDescent="0.25">
      <c r="A11" s="1" t="s">
        <v>32</v>
      </c>
      <c r="B11" s="3" t="s">
        <v>66</v>
      </c>
      <c r="C11" s="9">
        <f>3+(15000/45000)</f>
        <v>3.3333333333333335</v>
      </c>
      <c r="D11" s="16" t="s">
        <v>71</v>
      </c>
      <c r="F11" s="16">
        <f>2+(15000/30000)</f>
        <v>2.5</v>
      </c>
      <c r="G11" s="16" t="s">
        <v>70</v>
      </c>
    </row>
    <row r="12" spans="1:7" x14ac:dyDescent="0.25">
      <c r="A12" s="1" t="s">
        <v>33</v>
      </c>
      <c r="B12" s="3" t="s">
        <v>67</v>
      </c>
      <c r="C12" s="15">
        <f>NPV(0%,C5:C10)+D4</f>
        <v>120000</v>
      </c>
      <c r="F12" s="21">
        <f>NPV(0%,F5:F10)+G4</f>
        <v>105000</v>
      </c>
    </row>
    <row r="13" spans="1:7" x14ac:dyDescent="0.25">
      <c r="A13" s="1" t="s">
        <v>21</v>
      </c>
      <c r="B13" s="3" t="s">
        <v>68</v>
      </c>
      <c r="C13" s="15">
        <f>NPV(9%,C5:C10)+D4</f>
        <v>51866.336560391937</v>
      </c>
      <c r="F13" s="15">
        <f>NPV(9%,F5:F10)+G4</f>
        <v>51112.361174649501</v>
      </c>
    </row>
    <row r="14" spans="1:7" x14ac:dyDescent="0.25">
      <c r="A14" s="1" t="s">
        <v>26</v>
      </c>
      <c r="B14" s="3" t="s">
        <v>56</v>
      </c>
      <c r="C14" s="19">
        <f>IRR(C4:C10)</f>
        <v>0.1990541470961178</v>
      </c>
      <c r="D14" s="18"/>
      <c r="E14" s="18"/>
      <c r="F14" s="19">
        <f>IRR(F4:F10)</f>
        <v>0.22711139586349249</v>
      </c>
    </row>
    <row r="15" spans="1:7" x14ac:dyDescent="0.25">
      <c r="C15" s="18"/>
      <c r="D15" s="18"/>
      <c r="E15" s="18"/>
      <c r="F15" s="18"/>
    </row>
    <row r="16" spans="1:7" x14ac:dyDescent="0.25">
      <c r="A16" s="1" t="s">
        <v>45</v>
      </c>
      <c r="B16" s="3" t="s">
        <v>37</v>
      </c>
      <c r="C16" s="3" t="s">
        <v>72</v>
      </c>
      <c r="D16" s="3" t="s">
        <v>66</v>
      </c>
      <c r="E16" s="3" t="s">
        <v>35</v>
      </c>
      <c r="F16" s="3" t="s">
        <v>56</v>
      </c>
    </row>
    <row r="17" spans="1:8" x14ac:dyDescent="0.25">
      <c r="C17" s="3" t="s">
        <v>42</v>
      </c>
      <c r="D17" s="3">
        <v>2</v>
      </c>
      <c r="E17" s="3">
        <v>1</v>
      </c>
      <c r="F17" s="3">
        <v>2</v>
      </c>
    </row>
    <row r="18" spans="1:8" x14ac:dyDescent="0.25">
      <c r="C18" s="3" t="s">
        <v>41</v>
      </c>
      <c r="D18" s="3">
        <v>1</v>
      </c>
      <c r="E18" s="3">
        <v>2</v>
      </c>
      <c r="F18" s="3">
        <v>1</v>
      </c>
    </row>
    <row r="19" spans="1:8" ht="32.25" customHeight="1" x14ac:dyDescent="0.25">
      <c r="B19" s="20" t="s">
        <v>80</v>
      </c>
      <c r="C19" s="20"/>
      <c r="D19" s="20"/>
      <c r="E19" s="20"/>
      <c r="F19" s="20"/>
      <c r="G19" s="20"/>
      <c r="H19" s="20"/>
    </row>
    <row r="21" spans="1:8" x14ac:dyDescent="0.25">
      <c r="A21" s="1" t="s">
        <v>73</v>
      </c>
      <c r="B21" s="3" t="s">
        <v>74</v>
      </c>
      <c r="C21" s="15">
        <f>NPV(12%,C5:C10)+D4</f>
        <v>35013.329558504629</v>
      </c>
      <c r="F21" s="15">
        <f>NPV(12%,F5:F10)+G4</f>
        <v>37436.607460771775</v>
      </c>
    </row>
    <row r="22" spans="1:8" x14ac:dyDescent="0.25">
      <c r="B22" s="3" t="s">
        <v>75</v>
      </c>
      <c r="C22" s="3" t="s">
        <v>72</v>
      </c>
      <c r="D22" s="3" t="s">
        <v>66</v>
      </c>
      <c r="E22" s="3" t="s">
        <v>35</v>
      </c>
      <c r="F22" s="3" t="s">
        <v>56</v>
      </c>
    </row>
    <row r="23" spans="1:8" x14ac:dyDescent="0.25">
      <c r="C23" s="3" t="s">
        <v>42</v>
      </c>
      <c r="D23" s="3">
        <v>2</v>
      </c>
      <c r="E23" s="3">
        <v>2</v>
      </c>
      <c r="F23" s="3">
        <v>2</v>
      </c>
    </row>
    <row r="24" spans="1:8" x14ac:dyDescent="0.25">
      <c r="C24" s="3" t="s">
        <v>41</v>
      </c>
      <c r="D24" s="3">
        <v>1</v>
      </c>
      <c r="E24" s="3">
        <v>1</v>
      </c>
      <c r="F24" s="3">
        <v>1</v>
      </c>
    </row>
    <row r="25" spans="1:8" x14ac:dyDescent="0.25">
      <c r="B25" s="12" t="s">
        <v>76</v>
      </c>
      <c r="C25" s="12"/>
      <c r="D25" s="12"/>
      <c r="E25" s="12"/>
      <c r="F25" s="12"/>
      <c r="G25" s="12"/>
    </row>
  </sheetData>
  <mergeCells count="2">
    <mergeCell ref="B19:H19"/>
    <mergeCell ref="B25:G2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workbookViewId="0">
      <selection activeCell="G6" sqref="G6"/>
    </sheetView>
  </sheetViews>
  <sheetFormatPr defaultRowHeight="15.75" x14ac:dyDescent="0.25"/>
  <cols>
    <col min="1" max="1" width="9.140625" style="1"/>
    <col min="2" max="2" width="26" style="3" customWidth="1"/>
    <col min="3" max="6" width="14.140625" style="3" customWidth="1"/>
    <col min="7" max="16384" width="9.140625" style="3"/>
  </cols>
  <sheetData>
    <row r="1" spans="1:8" s="1" customFormat="1" x14ac:dyDescent="0.25">
      <c r="A1" s="2" t="s">
        <v>11</v>
      </c>
      <c r="B1" s="1" t="s">
        <v>10</v>
      </c>
    </row>
    <row r="3" spans="1:8" x14ac:dyDescent="0.25">
      <c r="B3" s="3" t="s">
        <v>52</v>
      </c>
      <c r="C3" s="3" t="s">
        <v>12</v>
      </c>
      <c r="D3" s="3" t="s">
        <v>13</v>
      </c>
      <c r="E3" s="3" t="s">
        <v>53</v>
      </c>
    </row>
    <row r="4" spans="1:8" x14ac:dyDescent="0.25">
      <c r="B4" s="3" t="s">
        <v>54</v>
      </c>
      <c r="C4" s="13">
        <v>60000</v>
      </c>
      <c r="D4" s="13">
        <v>100000</v>
      </c>
      <c r="E4" s="13">
        <v>110000</v>
      </c>
    </row>
    <row r="5" spans="1:8" x14ac:dyDescent="0.25">
      <c r="B5" s="3" t="s">
        <v>55</v>
      </c>
      <c r="C5" s="13">
        <v>20000</v>
      </c>
      <c r="D5" s="13">
        <v>31500</v>
      </c>
      <c r="E5" s="13">
        <v>32500</v>
      </c>
    </row>
    <row r="6" spans="1:8" x14ac:dyDescent="0.25">
      <c r="A6" s="1" t="s">
        <v>32</v>
      </c>
      <c r="B6" s="3" t="s">
        <v>25</v>
      </c>
      <c r="C6" s="9">
        <f>C4/C5</f>
        <v>3</v>
      </c>
      <c r="D6" s="9">
        <f t="shared" ref="D6:E6" si="0">D4/D5</f>
        <v>3.1746031746031744</v>
      </c>
      <c r="E6" s="9">
        <f t="shared" si="0"/>
        <v>3.3846153846153846</v>
      </c>
    </row>
    <row r="7" spans="1:8" x14ac:dyDescent="0.25">
      <c r="A7" s="1" t="s">
        <v>33</v>
      </c>
      <c r="B7" s="3" t="s">
        <v>35</v>
      </c>
      <c r="C7" s="15">
        <f>PV(0.13,5,-20000,0)-C4</f>
        <v>10344.625230854057</v>
      </c>
      <c r="D7" s="15">
        <f>PV(0.13,5,-31500,0)-D4</f>
        <v>10792.784738595146</v>
      </c>
      <c r="E7" s="15">
        <f>PV(0.13,5,-32500,0)-E4</f>
        <v>4310.016000137839</v>
      </c>
    </row>
    <row r="9" spans="1:8" x14ac:dyDescent="0.25">
      <c r="B9" s="3" t="s">
        <v>14</v>
      </c>
      <c r="C9" s="3" t="s">
        <v>42</v>
      </c>
      <c r="D9" s="3" t="s">
        <v>41</v>
      </c>
      <c r="E9" s="3" t="s">
        <v>40</v>
      </c>
      <c r="H9" s="17"/>
    </row>
    <row r="10" spans="1:8" x14ac:dyDescent="0.25">
      <c r="B10" s="3">
        <v>0</v>
      </c>
      <c r="C10" s="13">
        <v>-60000</v>
      </c>
      <c r="D10" s="13">
        <v>-100000</v>
      </c>
      <c r="E10" s="13">
        <v>-110000</v>
      </c>
    </row>
    <row r="11" spans="1:8" x14ac:dyDescent="0.25">
      <c r="B11" s="3">
        <v>1</v>
      </c>
      <c r="C11" s="13">
        <v>20000</v>
      </c>
      <c r="D11" s="13">
        <v>31500</v>
      </c>
      <c r="E11" s="13">
        <v>32500</v>
      </c>
    </row>
    <row r="12" spans="1:8" x14ac:dyDescent="0.25">
      <c r="B12" s="3">
        <v>2</v>
      </c>
      <c r="C12" s="13">
        <v>20000</v>
      </c>
      <c r="D12" s="13">
        <v>31500</v>
      </c>
      <c r="E12" s="13">
        <v>32500</v>
      </c>
    </row>
    <row r="13" spans="1:8" x14ac:dyDescent="0.25">
      <c r="B13" s="3">
        <v>3</v>
      </c>
      <c r="C13" s="13">
        <v>20000</v>
      </c>
      <c r="D13" s="13">
        <v>31500</v>
      </c>
      <c r="E13" s="13">
        <v>32500</v>
      </c>
    </row>
    <row r="14" spans="1:8" x14ac:dyDescent="0.25">
      <c r="B14" s="3">
        <v>4</v>
      </c>
      <c r="C14" s="13">
        <v>20000</v>
      </c>
      <c r="D14" s="13">
        <v>31500</v>
      </c>
      <c r="E14" s="13">
        <v>32500</v>
      </c>
    </row>
    <row r="15" spans="1:8" x14ac:dyDescent="0.25">
      <c r="B15" s="3">
        <v>5</v>
      </c>
      <c r="C15" s="13">
        <v>20000</v>
      </c>
      <c r="D15" s="13">
        <v>31500</v>
      </c>
      <c r="E15" s="13">
        <v>32500</v>
      </c>
    </row>
    <row r="16" spans="1:8" x14ac:dyDescent="0.25">
      <c r="A16" s="1" t="s">
        <v>21</v>
      </c>
      <c r="B16" s="3" t="s">
        <v>56</v>
      </c>
      <c r="C16" s="19">
        <f>IRR(C10:C15)</f>
        <v>0.1985770978730661</v>
      </c>
      <c r="D16" s="19">
        <f t="shared" ref="D16:E16" si="1">IRR(D10:D15)</f>
        <v>0.17338612109290752</v>
      </c>
      <c r="E16" s="19">
        <f t="shared" si="1"/>
        <v>0.14594214356984847</v>
      </c>
      <c r="F16" s="18"/>
    </row>
    <row r="18" spans="1:12" x14ac:dyDescent="0.25">
      <c r="C18" s="6" t="s">
        <v>35</v>
      </c>
      <c r="D18" s="6"/>
      <c r="E18" s="6"/>
    </row>
    <row r="19" spans="1:12" x14ac:dyDescent="0.25">
      <c r="A19" s="1" t="s">
        <v>26</v>
      </c>
      <c r="B19" s="3" t="s">
        <v>57</v>
      </c>
      <c r="C19" s="3" t="s">
        <v>58</v>
      </c>
      <c r="D19" s="3" t="s">
        <v>12</v>
      </c>
      <c r="E19" s="3" t="s">
        <v>13</v>
      </c>
      <c r="F19" s="3" t="s">
        <v>53</v>
      </c>
    </row>
    <row r="20" spans="1:12" x14ac:dyDescent="0.25">
      <c r="C20" s="17">
        <v>0</v>
      </c>
      <c r="D20" s="13">
        <f>20000*5-60000</f>
        <v>40000</v>
      </c>
      <c r="E20" s="13">
        <f>31500*5-100000</f>
        <v>57500</v>
      </c>
      <c r="F20" s="13">
        <f>32500*5-110000</f>
        <v>52500</v>
      </c>
    </row>
    <row r="21" spans="1:12" x14ac:dyDescent="0.25">
      <c r="C21" s="17">
        <v>0.08</v>
      </c>
      <c r="D21" s="13">
        <f>PV(C21,5,-20000,0)-60000</f>
        <v>19854.200741561741</v>
      </c>
      <c r="E21" s="13">
        <f>PV(C21,5,-31500,0)-100000</f>
        <v>25770.366167959757</v>
      </c>
      <c r="F21" s="13">
        <f>PV(C21,5,-32500,0)-110000</f>
        <v>19763.07620503784</v>
      </c>
    </row>
    <row r="22" spans="1:12" x14ac:dyDescent="0.25">
      <c r="C22" s="17">
        <v>0.13</v>
      </c>
      <c r="D22" s="13">
        <f t="shared" ref="D22:D25" si="2">PV(C22,5,-20000,0)-60000</f>
        <v>10344.625230854057</v>
      </c>
      <c r="E22" s="13">
        <f t="shared" ref="E22:E25" si="3">PV(C22,5,-31500,0)-100000</f>
        <v>10792.784738595146</v>
      </c>
      <c r="F22" s="13">
        <f t="shared" ref="F22:F25" si="4">PV(C22,5,-32500,0)-110000</f>
        <v>4310.016000137839</v>
      </c>
    </row>
    <row r="23" spans="1:12" x14ac:dyDescent="0.25">
      <c r="C23" s="17">
        <v>0.1459</v>
      </c>
      <c r="D23" s="13">
        <f t="shared" si="2"/>
        <v>7699.1038023171131</v>
      </c>
      <c r="E23" s="13">
        <f t="shared" si="3"/>
        <v>6626.0884886494459</v>
      </c>
      <c r="F23" s="13">
        <f>PV(C23,5,-32500,0)-110000</f>
        <v>11.043678765301593</v>
      </c>
    </row>
    <row r="24" spans="1:12" x14ac:dyDescent="0.25">
      <c r="C24" s="17">
        <v>0.1734</v>
      </c>
      <c r="D24" s="13">
        <f t="shared" si="2"/>
        <v>3490.048112811397</v>
      </c>
      <c r="E24" s="13">
        <f t="shared" si="3"/>
        <v>-3.174222322035348</v>
      </c>
      <c r="F24" s="13">
        <f t="shared" si="4"/>
        <v>-6828.671816681468</v>
      </c>
    </row>
    <row r="25" spans="1:12" x14ac:dyDescent="0.25">
      <c r="C25" s="17">
        <v>0.1986</v>
      </c>
      <c r="D25" s="13">
        <f t="shared" si="2"/>
        <v>-3.0297322974292911</v>
      </c>
      <c r="E25" s="13">
        <f t="shared" si="3"/>
        <v>-5504.7718283684662</v>
      </c>
      <c r="F25" s="13">
        <f t="shared" si="4"/>
        <v>-12504.923314983331</v>
      </c>
    </row>
    <row r="26" spans="1:12" x14ac:dyDescent="0.25">
      <c r="C26" s="17"/>
      <c r="D26" s="13"/>
      <c r="E26" s="13"/>
      <c r="F26" s="13"/>
    </row>
    <row r="29" spans="1:12" x14ac:dyDescent="0.25">
      <c r="B29" s="12" t="s">
        <v>59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1" spans="1:12" x14ac:dyDescent="0.25">
      <c r="A31" s="1" t="s">
        <v>45</v>
      </c>
      <c r="B31" s="3" t="s">
        <v>60</v>
      </c>
      <c r="C31" s="3" t="s">
        <v>61</v>
      </c>
      <c r="D31" s="3" t="s">
        <v>62</v>
      </c>
      <c r="E31" s="3" t="s">
        <v>64</v>
      </c>
      <c r="F31" s="3" t="s">
        <v>63</v>
      </c>
    </row>
    <row r="32" spans="1:12" x14ac:dyDescent="0.25">
      <c r="C32" s="3" t="s">
        <v>42</v>
      </c>
      <c r="D32" s="3">
        <v>1</v>
      </c>
      <c r="E32" s="3">
        <v>1</v>
      </c>
      <c r="F32" s="3">
        <v>2</v>
      </c>
    </row>
    <row r="33" spans="2:10" x14ac:dyDescent="0.25">
      <c r="C33" s="3" t="s">
        <v>41</v>
      </c>
      <c r="D33" s="3">
        <v>2</v>
      </c>
      <c r="E33" s="3">
        <v>2</v>
      </c>
      <c r="F33" s="3">
        <v>1</v>
      </c>
    </row>
    <row r="34" spans="2:10" x14ac:dyDescent="0.25">
      <c r="C34" s="3" t="s">
        <v>40</v>
      </c>
      <c r="D34" s="3">
        <v>3</v>
      </c>
      <c r="E34" s="3">
        <v>3</v>
      </c>
      <c r="F34" s="3">
        <v>3</v>
      </c>
    </row>
    <row r="35" spans="2:10" ht="31.5" customHeight="1" x14ac:dyDescent="0.25">
      <c r="B35" s="20" t="s">
        <v>81</v>
      </c>
      <c r="C35" s="20"/>
      <c r="D35" s="20"/>
      <c r="E35" s="20"/>
      <c r="F35" s="20"/>
      <c r="G35" s="20"/>
      <c r="H35" s="20"/>
      <c r="I35" s="20"/>
      <c r="J35" s="20"/>
    </row>
  </sheetData>
  <mergeCells count="3">
    <mergeCell ref="C18:E18"/>
    <mergeCell ref="B29:L29"/>
    <mergeCell ref="B35:J3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P10-4</vt:lpstr>
      <vt:lpstr>P10-10</vt:lpstr>
      <vt:lpstr>P10-11</vt:lpstr>
      <vt:lpstr>P10-15</vt:lpstr>
      <vt:lpstr>P10-21</vt:lpstr>
      <vt:lpstr>P10-24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2019-03-10T07:31:25Z</dcterms:created>
  <dcterms:modified xsi:type="dcterms:W3CDTF">2019-03-10T12:57:30Z</dcterms:modified>
</cp:coreProperties>
</file>